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0065" activeTab="1"/>
  </bookViews>
  <sheets>
    <sheet name="Cálculo tarifa" sheetId="1" r:id="rId1"/>
    <sheet name="Explicación" sheetId="2" r:id="rId2"/>
  </sheets>
  <definedNames>
    <definedName name="Cortayreco">'Explicación'!$A$76:$A$78</definedName>
    <definedName name="SIyNO">'Explicación'!$B$82:$B$83</definedName>
    <definedName name="SyN">'Explicación'!$B$82:$B$84</definedName>
    <definedName name="Tarifa">'Explicación'!$A$64:$A$67</definedName>
  </definedNames>
  <calcPr fullCalcOnLoad="1"/>
</workbook>
</file>

<file path=xl/comments1.xml><?xml version="1.0" encoding="utf-8"?>
<comments xmlns="http://schemas.openxmlformats.org/spreadsheetml/2006/main">
  <authors>
    <author>Natalia Meza</author>
  </authors>
  <commentList>
    <comment ref="B13" authorId="0">
      <text>
        <r>
          <rPr>
            <sz val="9"/>
            <rFont val="Tahoma"/>
            <family val="2"/>
          </rPr>
          <t>En esta casilla se coloca el número de servicios (pajas) que tiene el acueducto</t>
        </r>
      </text>
    </comment>
    <comment ref="B14" authorId="0">
      <text>
        <r>
          <rPr>
            <sz val="9"/>
            <rFont val="Tahoma"/>
            <family val="2"/>
          </rPr>
          <t>Aquí se selecciona la categoría del servicio al que le vamos a realizar el cálculo tarifario, si tenemos pozo (bombeo y mixto) y si tenemos captación (gravedad), y además si es domiciliar (Domipre) o comercial (Emprego)</t>
        </r>
      </text>
    </comment>
    <comment ref="B18" authorId="0">
      <text>
        <r>
          <rPr>
            <sz val="9"/>
            <rFont val="Tahoma"/>
            <family val="2"/>
          </rPr>
          <t>Aquí ponemos la cantidad de metros cúbicos consumidos durante el mes</t>
        </r>
      </text>
    </comment>
    <comment ref="B19" authorId="0">
      <text>
        <r>
          <rPr>
            <sz val="9"/>
            <rFont val="Tahoma"/>
            <family val="2"/>
          </rPr>
          <t>Si a la fecha máxima para pagar la persona no ha pagado seleccionamos Si (aplica sólo cuando la persona no paga a tiempo)</t>
        </r>
      </text>
    </comment>
    <comment ref="B20" authorId="0">
      <text>
        <r>
          <rPr>
            <sz val="9"/>
            <rFont val="Tahoma"/>
            <family val="2"/>
          </rPr>
          <t xml:space="preserve">Usamos </t>
        </r>
        <r>
          <rPr>
            <b/>
            <sz val="9"/>
            <rFont val="Tahoma"/>
            <family val="2"/>
          </rPr>
          <t>SI</t>
        </r>
        <r>
          <rPr>
            <sz val="9"/>
            <rFont val="Tahoma"/>
            <family val="2"/>
          </rPr>
          <t xml:space="preserve"> en esta casilla sólo si la persona solicita voluntariamente que le quiten el medidor</t>
        </r>
      </text>
    </comment>
    <comment ref="B21" authorId="0">
      <text>
        <r>
          <rPr>
            <sz val="9"/>
            <rFont val="Tahoma"/>
            <family val="2"/>
          </rPr>
          <t xml:space="preserve">Usamos </t>
        </r>
        <r>
          <rPr>
            <b/>
            <sz val="9"/>
            <rFont val="Tahoma"/>
            <family val="2"/>
          </rPr>
          <t>SI</t>
        </r>
        <r>
          <rPr>
            <sz val="9"/>
            <rFont val="Tahoma"/>
            <family val="2"/>
          </rPr>
          <t xml:space="preserve"> en esta casilla sólo si la persona solicita voluntariamente que le quiten el medidor</t>
        </r>
      </text>
    </comment>
    <comment ref="B22" authorId="0">
      <text>
        <r>
          <rPr>
            <sz val="9"/>
            <rFont val="Tahoma"/>
            <family val="2"/>
          </rPr>
          <t xml:space="preserve">Usamos </t>
        </r>
        <r>
          <rPr>
            <b/>
            <sz val="9"/>
            <rFont val="Tahoma"/>
            <family val="2"/>
          </rPr>
          <t>SI</t>
        </r>
        <r>
          <rPr>
            <sz val="9"/>
            <rFont val="Tahoma"/>
            <family val="2"/>
          </rPr>
          <t xml:space="preserve"> cuando una persona no paga a tiempo su recibo y ya tenemos certeza que el fontanero o la fontanera quitó el medidor</t>
        </r>
      </text>
    </comment>
    <comment ref="B37" authorId="0">
      <text>
        <r>
          <rPr>
            <sz val="9"/>
            <rFont val="Tahoma"/>
            <family val="2"/>
          </rPr>
          <t>Este es el total que debe pagar la abonada o abonado</t>
        </r>
      </text>
    </comment>
  </commentList>
</comments>
</file>

<file path=xl/sharedStrings.xml><?xml version="1.0" encoding="utf-8"?>
<sst xmlns="http://schemas.openxmlformats.org/spreadsheetml/2006/main" count="147" uniqueCount="86">
  <si>
    <t>Rango de abonados</t>
  </si>
  <si>
    <t>DOMIPRE</t>
  </si>
  <si>
    <t>EMPREGO</t>
  </si>
  <si>
    <t>Tarifa Base</t>
  </si>
  <si>
    <t>Consumo en metros cúbicos</t>
  </si>
  <si>
    <t>Tarifa Fija</t>
  </si>
  <si>
    <t>1 a 10</t>
  </si>
  <si>
    <t>11 a 30</t>
  </si>
  <si>
    <t>31 a 60</t>
  </si>
  <si>
    <t>Más de 60</t>
  </si>
  <si>
    <t>Acueductos por Gravedad </t>
  </si>
  <si>
    <t>1 a 50</t>
  </si>
  <si>
    <t>51 a 100</t>
  </si>
  <si>
    <t>101 a 150</t>
  </si>
  <si>
    <t>151 a 300</t>
  </si>
  <si>
    <t>301 a 500</t>
  </si>
  <si>
    <t>501 a 1000</t>
  </si>
  <si>
    <t>Más de 1000</t>
  </si>
  <si>
    <t>Tarifa base</t>
  </si>
  <si>
    <t>Abonados:</t>
  </si>
  <si>
    <t>Instrucciones:</t>
  </si>
  <si>
    <t>Rango</t>
  </si>
  <si>
    <t>Domipre</t>
  </si>
  <si>
    <t>Tarifa correspondiente:</t>
  </si>
  <si>
    <t>Tarija Fija</t>
  </si>
  <si>
    <t>Emprego</t>
  </si>
  <si>
    <t>Cálculo del costo del servicio</t>
  </si>
  <si>
    <t>Metros consumidos:</t>
  </si>
  <si>
    <t>m3 a cobro</t>
  </si>
  <si>
    <t>Hidrantes</t>
  </si>
  <si>
    <t>Cálculo tarifa</t>
  </si>
  <si>
    <t>Acueductos por Bombeo y Mixto </t>
  </si>
  <si>
    <t>BOMBEO Y MIXTO</t>
  </si>
  <si>
    <t>GRAVEDAD</t>
  </si>
  <si>
    <t>Gravedad - Domipre</t>
  </si>
  <si>
    <t>Gravedad - Emprego</t>
  </si>
  <si>
    <t>SubTOTAL</t>
  </si>
  <si>
    <t>Tipo de tarifa:</t>
  </si>
  <si>
    <t>Información general de la ASADA</t>
  </si>
  <si>
    <t>Consumo</t>
  </si>
  <si>
    <t>m3</t>
  </si>
  <si>
    <t>Cálcula de Tarifa</t>
  </si>
  <si>
    <t>Información del servicio</t>
  </si>
  <si>
    <t>Cargo por mora</t>
  </si>
  <si>
    <t>2. Seleccionar el tipo de tarifa en la lista</t>
  </si>
  <si>
    <t>SI</t>
  </si>
  <si>
    <t>NO</t>
  </si>
  <si>
    <t>Corta y reconexión</t>
  </si>
  <si>
    <t>Plantilla para cálculo de facturación</t>
  </si>
  <si>
    <t>META</t>
  </si>
  <si>
    <t>TOTAL</t>
  </si>
  <si>
    <t>Explicación de uso del pliego tarifario</t>
  </si>
  <si>
    <t>A partir de setiembre 2017 rigen las nuevas tarifas aprobadas por ARESEP para servicios brindados por ASADAS. A continuación se explica el cálculo que debe realizar cada ente según publicación de La Gaceta del 21 de agosto de 2017</t>
  </si>
  <si>
    <t>Pliego tarifario</t>
  </si>
  <si>
    <r>
      <t xml:space="preserve">La ASADA debe seleccionar el rango de tarifa según </t>
    </r>
    <r>
      <rPr>
        <b/>
        <i/>
        <sz val="12"/>
        <color indexed="8"/>
        <rFont val="Calibri"/>
        <family val="2"/>
      </rPr>
      <t>cantidad de servicios (abonados)</t>
    </r>
    <r>
      <rPr>
        <i/>
        <sz val="12"/>
        <color indexed="8"/>
        <rFont val="Calibri"/>
        <family val="2"/>
      </rPr>
      <t xml:space="preserve">. Además se debe seleccionar si el acueducto cuenta con sistema de abastecimiento por </t>
    </r>
    <r>
      <rPr>
        <b/>
        <i/>
        <sz val="12"/>
        <color indexed="8"/>
        <rFont val="Calibri"/>
        <family val="2"/>
      </rPr>
      <t xml:space="preserve">gravedad (naciente) o bombeo y mixto (con pozos). </t>
    </r>
    <r>
      <rPr>
        <i/>
        <sz val="12"/>
        <color indexed="8"/>
        <rFont val="Calibri"/>
        <family val="2"/>
      </rPr>
      <t xml:space="preserve">Existe además tarifa diferenciada para servicios </t>
    </r>
    <r>
      <rPr>
        <b/>
        <i/>
        <sz val="12"/>
        <color indexed="8"/>
        <rFont val="Calibri"/>
        <family val="2"/>
      </rPr>
      <t>DOMIPRE</t>
    </r>
    <r>
      <rPr>
        <i/>
        <sz val="12"/>
        <color indexed="8"/>
        <rFont val="Calibri"/>
        <family val="2"/>
      </rPr>
      <t xml:space="preserve"> (domiciliar, como casas) y </t>
    </r>
    <r>
      <rPr>
        <b/>
        <i/>
        <sz val="12"/>
        <color indexed="8"/>
        <rFont val="Calibri"/>
        <family val="2"/>
      </rPr>
      <t>EMPREGO</t>
    </r>
    <r>
      <rPr>
        <i/>
        <sz val="12"/>
        <color indexed="8"/>
        <rFont val="Calibri"/>
        <family val="2"/>
      </rPr>
      <t xml:space="preserve"> (negocios y empresas en general)</t>
    </r>
  </si>
  <si>
    <t>Cálculo rango de consumo (m3)</t>
  </si>
  <si>
    <t>Tarifa base:</t>
  </si>
  <si>
    <t>Cobrada a todos los usuarios, incluyendo aquellos que no reportan consumo</t>
  </si>
  <si>
    <t>1 a 10 :</t>
  </si>
  <si>
    <t>11 a 30:</t>
  </si>
  <si>
    <t>31 a 60:</t>
  </si>
  <si>
    <t>Más de 60:</t>
  </si>
  <si>
    <t>Bloque 1: primeros 10 m3 consumidos</t>
  </si>
  <si>
    <t>Bloque 2: excedente de consumo mayor a 10 m3 y menor a 30 m3</t>
  </si>
  <si>
    <t>Bloque 3: excedente de consumo mayor a 30 m3 y menor a 60 m3</t>
  </si>
  <si>
    <t>Bloque 4: excedente de consumo superior a los 60 m3</t>
  </si>
  <si>
    <t>EJEMPLO</t>
  </si>
  <si>
    <t>Explicación</t>
  </si>
  <si>
    <t>N/A</t>
  </si>
  <si>
    <t>sin límite</t>
  </si>
  <si>
    <t>Corta sencilla</t>
  </si>
  <si>
    <t>Reconexión de medidor</t>
  </si>
  <si>
    <t>Respuestas posibles:</t>
  </si>
  <si>
    <t>Bombeo y Mixto - Domipre</t>
  </si>
  <si>
    <t>Bombeo y Mixto - Emprego</t>
  </si>
  <si>
    <t>La tarifa incluye un monto base y es diferenciada de acuerdo al consumo reportado por cada usuario. De acuerdo a:</t>
  </si>
  <si>
    <t>Máximo de m3 a cobro por rango</t>
  </si>
  <si>
    <t>1. Rellenar la información general de la ASADA</t>
  </si>
  <si>
    <t>3. Colocar el consumo y llenar los datos según usuario en la casilla de color</t>
  </si>
  <si>
    <r>
      <t>Consumo de 1 a 10m</t>
    </r>
    <r>
      <rPr>
        <i/>
        <vertAlign val="superscript"/>
        <sz val="11"/>
        <color indexed="8"/>
        <rFont val="Calibri"/>
        <family val="2"/>
      </rPr>
      <t>3</t>
    </r>
  </si>
  <si>
    <r>
      <t>Consumo de 11 a 30m</t>
    </r>
    <r>
      <rPr>
        <i/>
        <vertAlign val="superscript"/>
        <sz val="11"/>
        <color indexed="8"/>
        <rFont val="Calibri"/>
        <family val="2"/>
      </rPr>
      <t>3</t>
    </r>
  </si>
  <si>
    <r>
      <t>Consumo de 31 a 60m</t>
    </r>
    <r>
      <rPr>
        <i/>
        <vertAlign val="superscript"/>
        <sz val="11"/>
        <color indexed="8"/>
        <rFont val="Calibri"/>
        <family val="2"/>
      </rPr>
      <t>3</t>
    </r>
  </si>
  <si>
    <r>
      <t>Consumo &gt; 60m</t>
    </r>
    <r>
      <rPr>
        <i/>
        <vertAlign val="superscript"/>
        <sz val="11"/>
        <color indexed="8"/>
        <rFont val="Calibri"/>
        <family val="2"/>
      </rPr>
      <t>3</t>
    </r>
  </si>
  <si>
    <t>Subtotal tarifa base + consumo</t>
  </si>
  <si>
    <t>Consumo a facturar</t>
  </si>
  <si>
    <r>
      <t xml:space="preserve">Para 2019 se deben cobrar </t>
    </r>
    <r>
      <rPr>
        <sz val="12"/>
        <color indexed="8"/>
        <rFont val="Calibri"/>
        <family val="2"/>
      </rPr>
      <t>¢</t>
    </r>
    <r>
      <rPr>
        <i/>
        <sz val="12"/>
        <color indexed="8"/>
        <rFont val="Calibri"/>
        <family val="2"/>
      </rPr>
      <t>24 por cada m3 consumido</t>
    </r>
  </si>
</sst>
</file>

<file path=xl/styles.xml><?xml version="1.0" encoding="utf-8"?>
<styleSheet xmlns="http://schemas.openxmlformats.org/spreadsheetml/2006/main">
  <numFmts count="1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₡-140A]* #,##0.00_-;\-[$₡-140A]* #,##0.00_-;_-[$₡-140A]* &quot;-&quot;??_-;_-@_-"/>
    <numFmt numFmtId="166" formatCode="[$¢-140A]&quot; &quot;#,##0.00;[Red]&quot;-&quot;[$¢-140A]&quot; &quot;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0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Arial"/>
      <family val="2"/>
    </font>
    <font>
      <b/>
      <i/>
      <sz val="11"/>
      <color theme="1"/>
      <name val="Calibri"/>
      <family val="2"/>
    </font>
    <font>
      <i/>
      <sz val="16"/>
      <color theme="1"/>
      <name val="Calibri"/>
      <family val="2"/>
    </font>
    <font>
      <i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>
      <alignment horizontal="center"/>
      <protection/>
    </xf>
    <xf numFmtId="0" fontId="54" fillId="0" borderId="0">
      <alignment horizontal="center" textRotation="90"/>
      <protection/>
    </xf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6" fontId="58" fillId="0" borderId="0">
      <alignment/>
      <protection/>
    </xf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1" fillId="0" borderId="8" applyNumberFormat="0" applyFill="0" applyAlignment="0" applyProtection="0"/>
    <xf numFmtId="0" fontId="6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Alignment="1">
      <alignment horizontal="center" wrapText="1"/>
    </xf>
    <xf numFmtId="164" fontId="66" fillId="0" borderId="0" xfId="49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34" borderId="0" xfId="0" applyFont="1" applyFill="1" applyAlignment="1">
      <alignment/>
    </xf>
    <xf numFmtId="0" fontId="52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0" fontId="64" fillId="0" borderId="0" xfId="0" applyFont="1" applyAlignment="1">
      <alignment horizontal="center"/>
    </xf>
    <xf numFmtId="0" fontId="70" fillId="15" borderId="0" xfId="0" applyFont="1" applyFill="1" applyAlignment="1">
      <alignment horizontal="center"/>
    </xf>
    <xf numFmtId="0" fontId="71" fillId="34" borderId="0" xfId="0" applyFont="1" applyFill="1" applyAlignment="1">
      <alignment/>
    </xf>
    <xf numFmtId="0" fontId="69" fillId="0" borderId="0" xfId="0" applyFont="1" applyBorder="1" applyAlignment="1">
      <alignment/>
    </xf>
    <xf numFmtId="165" fontId="65" fillId="0" borderId="0" xfId="49" applyNumberFormat="1" applyFont="1" applyFill="1" applyBorder="1" applyAlignment="1">
      <alignment horizontal="center"/>
    </xf>
    <xf numFmtId="0" fontId="72" fillId="0" borderId="0" xfId="0" applyFont="1" applyBorder="1" applyAlignment="1">
      <alignment/>
    </xf>
    <xf numFmtId="165" fontId="66" fillId="0" borderId="0" xfId="49" applyNumberFormat="1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0" fontId="65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wrapText="1"/>
    </xf>
    <xf numFmtId="0" fontId="70" fillId="0" borderId="0" xfId="0" applyFont="1" applyAlignment="1">
      <alignment/>
    </xf>
    <xf numFmtId="0" fontId="73" fillId="0" borderId="0" xfId="0" applyFont="1" applyFill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69" fillId="36" borderId="0" xfId="0" applyFont="1" applyFill="1" applyAlignment="1">
      <alignment/>
    </xf>
    <xf numFmtId="0" fontId="76" fillId="36" borderId="0" xfId="0" applyFont="1" applyFill="1" applyAlignment="1">
      <alignment/>
    </xf>
    <xf numFmtId="0" fontId="77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7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78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64" fillId="36" borderId="0" xfId="0" applyFont="1" applyFill="1" applyAlignment="1">
      <alignment horizontal="left"/>
    </xf>
    <xf numFmtId="0" fontId="78" fillId="36" borderId="0" xfId="0" applyFont="1" applyFill="1" applyAlignment="1">
      <alignment horizontal="right"/>
    </xf>
    <xf numFmtId="165" fontId="0" fillId="36" borderId="0" xfId="49" applyNumberFormat="1" applyFont="1" applyFill="1" applyAlignment="1">
      <alignment horizontal="center"/>
    </xf>
    <xf numFmtId="3" fontId="79" fillId="0" borderId="0" xfId="54" applyNumberFormat="1" applyFont="1" applyBorder="1" applyAlignment="1">
      <alignment horizontal="center"/>
      <protection/>
    </xf>
    <xf numFmtId="3" fontId="79" fillId="0" borderId="14" xfId="54" applyNumberFormat="1" applyFont="1" applyBorder="1" applyAlignment="1">
      <alignment horizontal="center"/>
      <protection/>
    </xf>
    <xf numFmtId="3" fontId="79" fillId="0" borderId="15" xfId="54" applyNumberFormat="1" applyFont="1" applyBorder="1" applyAlignment="1">
      <alignment horizontal="center"/>
      <protection/>
    </xf>
    <xf numFmtId="3" fontId="79" fillId="0" borderId="16" xfId="54" applyNumberFormat="1" applyFont="1" applyBorder="1" applyAlignment="1">
      <alignment horizontal="center"/>
      <protection/>
    </xf>
    <xf numFmtId="0" fontId="80" fillId="36" borderId="0" xfId="0" applyFont="1" applyFill="1" applyAlignment="1">
      <alignment horizontal="right"/>
    </xf>
    <xf numFmtId="165" fontId="80" fillId="36" borderId="0" xfId="49" applyNumberFormat="1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"/>
    </xf>
    <xf numFmtId="0" fontId="70" fillId="37" borderId="0" xfId="0" applyFont="1" applyFill="1" applyAlignment="1">
      <alignment horizontal="right"/>
    </xf>
    <xf numFmtId="165" fontId="70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77" fillId="13" borderId="0" xfId="0" applyFont="1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ill="1" applyAlignment="1">
      <alignment/>
    </xf>
    <xf numFmtId="0" fontId="77" fillId="11" borderId="0" xfId="0" applyFont="1" applyFill="1" applyAlignment="1">
      <alignment/>
    </xf>
    <xf numFmtId="0" fontId="77" fillId="11" borderId="0" xfId="0" applyFont="1" applyFill="1" applyAlignment="1">
      <alignment horizontal="center"/>
    </xf>
    <xf numFmtId="0" fontId="0" fillId="13" borderId="0" xfId="0" applyFill="1" applyAlignment="1" applyProtection="1">
      <alignment horizontal="center"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65" fillId="0" borderId="18" xfId="0" applyFont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81" fillId="3" borderId="0" xfId="0" applyFont="1" applyFill="1" applyAlignment="1">
      <alignment horizontal="left" wrapText="1"/>
    </xf>
    <xf numFmtId="0" fontId="72" fillId="3" borderId="0" xfId="0" applyFont="1" applyFill="1" applyAlignment="1">
      <alignment horizontal="left" wrapText="1"/>
    </xf>
    <xf numFmtId="0" fontId="66" fillId="0" borderId="0" xfId="0" applyFont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82" fillId="37" borderId="18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 vertical="center"/>
    </xf>
    <xf numFmtId="0" fontId="82" fillId="35" borderId="18" xfId="0" applyFont="1" applyFill="1" applyBorder="1" applyAlignment="1">
      <alignment horizontal="center"/>
    </xf>
    <xf numFmtId="0" fontId="72" fillId="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Result" xfId="57"/>
    <cellStyle name="Result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19050</xdr:rowOff>
    </xdr:from>
    <xdr:to>
      <xdr:col>2</xdr:col>
      <xdr:colOff>581025</xdr:colOff>
      <xdr:row>3</xdr:row>
      <xdr:rowOff>123825</xdr:rowOff>
    </xdr:to>
    <xdr:grpSp>
      <xdr:nvGrpSpPr>
        <xdr:cNvPr id="1" name="Group 6"/>
        <xdr:cNvGrpSpPr>
          <a:grpSpLocks/>
        </xdr:cNvGrpSpPr>
      </xdr:nvGrpSpPr>
      <xdr:grpSpPr>
        <a:xfrm>
          <a:off x="685800" y="19050"/>
          <a:ext cx="3514725" cy="676275"/>
          <a:chOff x="3302000" y="469900"/>
          <a:chExt cx="3194684" cy="679449"/>
        </a:xfrm>
        <a:solidFill>
          <a:srgbClr val="FFFFFF"/>
        </a:solidFill>
      </xdr:grpSpPr>
      <xdr:pic>
        <xdr:nvPicPr>
          <xdr:cNvPr id="2" name="Imagen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36317" y="482640"/>
            <a:ext cx="260367" cy="6461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6549" y="544130"/>
            <a:ext cx="437672" cy="5384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78577" y="507949"/>
            <a:ext cx="557472" cy="5602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868258" y="590502"/>
            <a:ext cx="936841" cy="4922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302000" y="469900"/>
            <a:ext cx="602997" cy="6794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7"/>
  <sheetViews>
    <sheetView zoomScalePageLayoutView="0" workbookViewId="0" topLeftCell="A22">
      <selection activeCell="B16" sqref="B16"/>
    </sheetView>
  </sheetViews>
  <sheetFormatPr defaultColWidth="8.7109375" defaultRowHeight="15"/>
  <cols>
    <col min="1" max="1" width="29.00390625" style="45" customWidth="1"/>
    <col min="2" max="2" width="25.28125" style="46" customWidth="1"/>
    <col min="3" max="16384" width="8.7109375" style="45" customWidth="1"/>
  </cols>
  <sheetData>
    <row r="1" ht="15"/>
    <row r="2" ht="15"/>
    <row r="3" ht="15"/>
    <row r="4" ht="15"/>
    <row r="5" ht="18.75" customHeight="1">
      <c r="A5" s="47" t="s">
        <v>48</v>
      </c>
    </row>
    <row r="6" ht="15"/>
    <row r="7" ht="15">
      <c r="A7" s="48" t="s">
        <v>20</v>
      </c>
    </row>
    <row r="8" spans="1:4" ht="15">
      <c r="A8" s="71" t="s">
        <v>77</v>
      </c>
      <c r="B8" s="72"/>
      <c r="C8" s="73"/>
      <c r="D8" s="73"/>
    </row>
    <row r="9" spans="1:4" ht="15">
      <c r="A9" s="71" t="s">
        <v>44</v>
      </c>
      <c r="B9" s="72"/>
      <c r="C9" s="73"/>
      <c r="D9" s="73"/>
    </row>
    <row r="10" spans="1:6" ht="15">
      <c r="A10" s="74" t="s">
        <v>78</v>
      </c>
      <c r="B10" s="75"/>
      <c r="C10" s="74"/>
      <c r="D10" s="74"/>
      <c r="E10" s="49"/>
      <c r="F10" s="49"/>
    </row>
    <row r="11" spans="1:2" s="50" customFormat="1" ht="15">
      <c r="A11" s="51"/>
      <c r="B11" s="52"/>
    </row>
    <row r="12" spans="1:4" ht="15.75">
      <c r="A12" s="22" t="s">
        <v>38</v>
      </c>
      <c r="B12" s="23"/>
      <c r="C12" s="24"/>
      <c r="D12" s="24"/>
    </row>
    <row r="13" spans="1:2" ht="15">
      <c r="A13" s="54" t="s">
        <v>19</v>
      </c>
      <c r="B13" s="76">
        <v>150</v>
      </c>
    </row>
    <row r="14" spans="1:2" ht="15">
      <c r="A14" s="54" t="s">
        <v>37</v>
      </c>
      <c r="B14" s="76" t="s">
        <v>73</v>
      </c>
    </row>
    <row r="15" ht="15"/>
    <row r="16" ht="15">
      <c r="A16" s="53"/>
    </row>
    <row r="17" spans="1:4" ht="15.75">
      <c r="A17" s="22" t="s">
        <v>42</v>
      </c>
      <c r="B17" s="25"/>
      <c r="C17" s="26"/>
      <c r="D17" s="26"/>
    </row>
    <row r="18" spans="1:3" ht="15">
      <c r="A18" s="54" t="s">
        <v>39</v>
      </c>
      <c r="B18" s="77">
        <v>30</v>
      </c>
      <c r="C18" s="56" t="s">
        <v>40</v>
      </c>
    </row>
    <row r="19" spans="1:3" ht="15">
      <c r="A19" s="54" t="s">
        <v>43</v>
      </c>
      <c r="B19" s="77"/>
      <c r="C19" s="55"/>
    </row>
    <row r="20" spans="1:3" ht="15">
      <c r="A20" s="54" t="s">
        <v>70</v>
      </c>
      <c r="B20" s="77"/>
      <c r="C20" s="55"/>
    </row>
    <row r="21" spans="1:2" ht="15">
      <c r="A21" s="54" t="s">
        <v>71</v>
      </c>
      <c r="B21" s="77"/>
    </row>
    <row r="22" spans="1:2" ht="15">
      <c r="A22" s="54" t="s">
        <v>47</v>
      </c>
      <c r="B22" s="77"/>
    </row>
    <row r="23" ht="15">
      <c r="B23" s="1"/>
    </row>
    <row r="24" spans="1:4" ht="15.75">
      <c r="A24" s="22" t="s">
        <v>41</v>
      </c>
      <c r="B24" s="22"/>
      <c r="C24" s="22"/>
      <c r="D24" s="22"/>
    </row>
    <row r="25" spans="1:4" ht="15">
      <c r="A25" s="57" t="s">
        <v>84</v>
      </c>
      <c r="B25" s="66">
        <f>B18</f>
        <v>30</v>
      </c>
      <c r="C25" s="65" t="s">
        <v>40</v>
      </c>
      <c r="D25" s="57"/>
    </row>
    <row r="26" spans="1:2" ht="15">
      <c r="A26" s="57" t="s">
        <v>18</v>
      </c>
      <c r="B26" s="58">
        <f>VLOOKUP(B14,Explicación!A64:G67,2,0)</f>
        <v>3384</v>
      </c>
    </row>
    <row r="27" spans="1:2" ht="17.25">
      <c r="A27" s="57" t="s">
        <v>79</v>
      </c>
      <c r="B27" s="58">
        <f>VLOOKUP(B14,Explicación!A64:G67,3,0)</f>
        <v>2870</v>
      </c>
    </row>
    <row r="28" spans="1:2" ht="17.25">
      <c r="A28" s="57" t="s">
        <v>80</v>
      </c>
      <c r="B28" s="58">
        <f>VLOOKUP(B14,Explicación!A64:G67,4,0)</f>
        <v>6600</v>
      </c>
    </row>
    <row r="29" spans="1:2" ht="17.25">
      <c r="A29" s="57" t="s">
        <v>81</v>
      </c>
      <c r="B29" s="58">
        <f>VLOOKUP(B14,Explicación!A64:G67,5,0)</f>
        <v>0</v>
      </c>
    </row>
    <row r="30" spans="1:2" ht="17.25">
      <c r="A30" s="57" t="s">
        <v>82</v>
      </c>
      <c r="B30" s="58">
        <f>VLOOKUP(B14,Explicación!A64:G67,6,0)</f>
        <v>0</v>
      </c>
    </row>
    <row r="31" spans="1:2" ht="15">
      <c r="A31" s="63" t="s">
        <v>83</v>
      </c>
      <c r="B31" s="64">
        <f>VLOOKUP(B14,Explicación!A64:G67,7,0)</f>
        <v>12854</v>
      </c>
    </row>
    <row r="32" spans="1:2" ht="15">
      <c r="A32" s="57" t="s">
        <v>29</v>
      </c>
      <c r="B32" s="58">
        <f>Explicación!B72</f>
        <v>720</v>
      </c>
    </row>
    <row r="33" spans="1:2" ht="15">
      <c r="A33" s="57" t="s">
        <v>43</v>
      </c>
      <c r="B33" s="58">
        <f>IF(B19="SI",B31*0.02,0)</f>
        <v>0</v>
      </c>
    </row>
    <row r="34" spans="1:2" ht="15">
      <c r="A34" s="57" t="s">
        <v>70</v>
      </c>
      <c r="B34" s="58">
        <f>IF(B20="SI",Explicación!B76,0)</f>
        <v>0</v>
      </c>
    </row>
    <row r="35" spans="1:2" ht="15">
      <c r="A35" s="57" t="s">
        <v>71</v>
      </c>
      <c r="B35" s="58">
        <f>IF(B21="SI",Explicación!B77,0)</f>
        <v>0</v>
      </c>
    </row>
    <row r="36" spans="1:2" ht="15">
      <c r="A36" s="57" t="s">
        <v>47</v>
      </c>
      <c r="B36" s="58">
        <f>IF(B22="SI",Explicación!B78,0)</f>
        <v>0</v>
      </c>
    </row>
    <row r="37" spans="1:4" ht="18.75">
      <c r="A37" s="67" t="s">
        <v>50</v>
      </c>
      <c r="B37" s="68">
        <f>SUM(B31:B36)</f>
        <v>13574</v>
      </c>
      <c r="C37" s="69"/>
      <c r="D37" s="69"/>
    </row>
  </sheetData>
  <sheetProtection/>
  <dataValidations count="2">
    <dataValidation type="list" allowBlank="1" showInputMessage="1" showErrorMessage="1" sqref="B14">
      <formula1>Tarifa</formula1>
    </dataValidation>
    <dataValidation type="list" allowBlank="1" showInputMessage="1" showErrorMessage="1" sqref="B19:B22">
      <formula1>SyN</formula1>
    </dataValidation>
  </dataValidation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90" zoomScaleNormal="90" zoomScalePageLayoutView="0" workbookViewId="0" topLeftCell="A55">
      <selection activeCell="A71" sqref="A71:M72"/>
    </sheetView>
  </sheetViews>
  <sheetFormatPr defaultColWidth="9.00390625" defaultRowHeight="15"/>
  <cols>
    <col min="1" max="1" width="24.140625" style="0" customWidth="1"/>
    <col min="2" max="2" width="12.00390625" style="0" customWidth="1"/>
    <col min="3" max="3" width="12.421875" style="0" customWidth="1"/>
    <col min="4" max="4" width="13.28125" style="0" customWidth="1"/>
    <col min="5" max="5" width="12.57421875" style="0" customWidth="1"/>
    <col min="6" max="6" width="12.421875" style="0" customWidth="1"/>
    <col min="7" max="7" width="13.8515625" style="0" customWidth="1"/>
    <col min="8" max="8" width="17.421875" style="0" customWidth="1"/>
    <col min="9" max="11" width="9.00390625" style="0" customWidth="1"/>
    <col min="12" max="12" width="13.421875" style="0" customWidth="1"/>
    <col min="13" max="13" width="15.8515625" style="0" customWidth="1"/>
  </cols>
  <sheetData>
    <row r="1" spans="1:13" ht="21">
      <c r="A1" s="30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.75">
      <c r="A2" s="27"/>
    </row>
    <row r="3" spans="1:13" ht="18" customHeight="1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ht="18.75">
      <c r="A5" s="27"/>
    </row>
    <row r="6" spans="1:2" ht="18.75">
      <c r="A6" s="27" t="s">
        <v>53</v>
      </c>
      <c r="B6" s="29" t="s">
        <v>49</v>
      </c>
    </row>
    <row r="7" ht="19.5" thickBot="1">
      <c r="A7" s="27"/>
    </row>
    <row r="8" spans="1:13" ht="15.75" thickBot="1">
      <c r="A8" s="90" t="s">
        <v>0</v>
      </c>
      <c r="B8" s="91" t="s">
        <v>1</v>
      </c>
      <c r="C8" s="91"/>
      <c r="D8" s="91"/>
      <c r="E8" s="91"/>
      <c r="F8" s="91"/>
      <c r="G8" s="91"/>
      <c r="H8" s="91" t="s">
        <v>2</v>
      </c>
      <c r="I8" s="91"/>
      <c r="J8" s="91"/>
      <c r="K8" s="91"/>
      <c r="L8" s="91"/>
      <c r="M8" s="91"/>
    </row>
    <row r="9" spans="1:13" ht="15.75" thickBot="1">
      <c r="A9" s="90"/>
      <c r="B9" s="92" t="s">
        <v>3</v>
      </c>
      <c r="C9" s="93" t="s">
        <v>4</v>
      </c>
      <c r="D9" s="93"/>
      <c r="E9" s="93"/>
      <c r="F9" s="93"/>
      <c r="G9" s="83" t="s">
        <v>5</v>
      </c>
      <c r="H9" s="92" t="s">
        <v>3</v>
      </c>
      <c r="I9" s="94" t="s">
        <v>4</v>
      </c>
      <c r="J9" s="94"/>
      <c r="K9" s="94"/>
      <c r="L9" s="94"/>
      <c r="M9" s="83" t="s">
        <v>5</v>
      </c>
    </row>
    <row r="10" spans="1:13" ht="15.75" thickBot="1">
      <c r="A10" s="90"/>
      <c r="B10" s="92"/>
      <c r="C10" s="70" t="s">
        <v>6</v>
      </c>
      <c r="D10" s="70" t="s">
        <v>7</v>
      </c>
      <c r="E10" s="70" t="s">
        <v>8</v>
      </c>
      <c r="F10" s="70" t="s">
        <v>9</v>
      </c>
      <c r="G10" s="83"/>
      <c r="H10" s="92"/>
      <c r="I10" s="70" t="s">
        <v>6</v>
      </c>
      <c r="J10" s="70" t="s">
        <v>7</v>
      </c>
      <c r="K10" s="70" t="s">
        <v>8</v>
      </c>
      <c r="L10" s="70" t="s">
        <v>9</v>
      </c>
      <c r="M10" s="83"/>
    </row>
    <row r="11" spans="1:13" ht="15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4.25">
      <c r="A12" s="2" t="s">
        <v>11</v>
      </c>
      <c r="B12" s="3">
        <v>2954</v>
      </c>
      <c r="C12" s="3">
        <v>333</v>
      </c>
      <c r="D12" s="3">
        <v>383</v>
      </c>
      <c r="E12" s="3">
        <v>479</v>
      </c>
      <c r="F12" s="3">
        <v>719</v>
      </c>
      <c r="G12" s="3">
        <v>10588</v>
      </c>
      <c r="H12" s="3">
        <f aca="true" t="shared" si="0" ref="H12:H18">+B12</f>
        <v>2954</v>
      </c>
      <c r="I12" s="3">
        <v>500</v>
      </c>
      <c r="J12" s="3">
        <v>575</v>
      </c>
      <c r="K12" s="3">
        <v>719</v>
      </c>
      <c r="L12" s="3">
        <v>719</v>
      </c>
      <c r="M12" s="4">
        <v>43024</v>
      </c>
    </row>
    <row r="13" spans="1:13" ht="14.25">
      <c r="A13" s="2" t="s">
        <v>12</v>
      </c>
      <c r="B13" s="3">
        <v>2755</v>
      </c>
      <c r="C13" s="3">
        <v>315</v>
      </c>
      <c r="D13" s="3">
        <v>363</v>
      </c>
      <c r="E13" s="3">
        <v>453</v>
      </c>
      <c r="F13" s="3">
        <v>680</v>
      </c>
      <c r="G13" s="3">
        <v>10014</v>
      </c>
      <c r="H13" s="3">
        <f t="shared" si="0"/>
        <v>2755</v>
      </c>
      <c r="I13" s="3">
        <v>473</v>
      </c>
      <c r="J13" s="3">
        <v>544</v>
      </c>
      <c r="K13" s="3">
        <v>680</v>
      </c>
      <c r="L13" s="3">
        <v>680</v>
      </c>
      <c r="M13" s="4">
        <v>40689</v>
      </c>
    </row>
    <row r="14" spans="1:13" ht="14.25">
      <c r="A14" s="2" t="s">
        <v>13</v>
      </c>
      <c r="B14" s="3">
        <v>2650</v>
      </c>
      <c r="C14" s="3">
        <v>266</v>
      </c>
      <c r="D14" s="3">
        <v>306</v>
      </c>
      <c r="E14" s="3">
        <v>382</v>
      </c>
      <c r="F14" s="3">
        <v>573</v>
      </c>
      <c r="G14" s="3">
        <v>8440</v>
      </c>
      <c r="H14" s="3">
        <f t="shared" si="0"/>
        <v>2650</v>
      </c>
      <c r="I14" s="3">
        <v>399</v>
      </c>
      <c r="J14" s="3">
        <v>458</v>
      </c>
      <c r="K14" s="3">
        <v>573</v>
      </c>
      <c r="L14" s="3">
        <v>573</v>
      </c>
      <c r="M14" s="4">
        <v>34294</v>
      </c>
    </row>
    <row r="15" spans="1:13" ht="14.25">
      <c r="A15" s="2" t="s">
        <v>14</v>
      </c>
      <c r="B15" s="3">
        <v>2528</v>
      </c>
      <c r="C15" s="3">
        <v>264</v>
      </c>
      <c r="D15" s="3">
        <v>304</v>
      </c>
      <c r="E15" s="3">
        <v>379</v>
      </c>
      <c r="F15" s="3">
        <v>569</v>
      </c>
      <c r="G15" s="3">
        <v>8383</v>
      </c>
      <c r="H15" s="3">
        <f t="shared" si="0"/>
        <v>2528</v>
      </c>
      <c r="I15" s="3">
        <v>396</v>
      </c>
      <c r="J15" s="3">
        <v>455</v>
      </c>
      <c r="K15" s="3">
        <v>569</v>
      </c>
      <c r="L15" s="3">
        <v>569</v>
      </c>
      <c r="M15" s="4">
        <v>34063</v>
      </c>
    </row>
    <row r="16" spans="1:13" ht="14.25">
      <c r="A16" s="2" t="s">
        <v>15</v>
      </c>
      <c r="B16" s="3">
        <v>2393</v>
      </c>
      <c r="C16" s="3">
        <v>208</v>
      </c>
      <c r="D16" s="3">
        <v>239</v>
      </c>
      <c r="E16" s="3">
        <v>298</v>
      </c>
      <c r="F16" s="3">
        <v>448</v>
      </c>
      <c r="G16" s="3">
        <v>6593</v>
      </c>
      <c r="H16" s="3">
        <f t="shared" si="0"/>
        <v>2393</v>
      </c>
      <c r="I16" s="3">
        <v>311</v>
      </c>
      <c r="J16" s="3">
        <v>358</v>
      </c>
      <c r="K16" s="3">
        <v>448</v>
      </c>
      <c r="L16" s="3">
        <v>448</v>
      </c>
      <c r="M16" s="4">
        <v>26791</v>
      </c>
    </row>
    <row r="17" spans="1:13" ht="14.25">
      <c r="A17" s="2" t="s">
        <v>16</v>
      </c>
      <c r="B17" s="3">
        <v>2287</v>
      </c>
      <c r="C17" s="3">
        <v>206</v>
      </c>
      <c r="D17" s="3">
        <v>237</v>
      </c>
      <c r="E17" s="3">
        <v>296</v>
      </c>
      <c r="F17" s="3">
        <v>445</v>
      </c>
      <c r="G17" s="3">
        <v>6551</v>
      </c>
      <c r="H17" s="3">
        <f t="shared" si="0"/>
        <v>2287</v>
      </c>
      <c r="I17" s="3">
        <v>309</v>
      </c>
      <c r="J17" s="3">
        <v>356</v>
      </c>
      <c r="K17" s="3">
        <v>445</v>
      </c>
      <c r="L17" s="3">
        <v>445</v>
      </c>
      <c r="M17" s="4">
        <v>26618</v>
      </c>
    </row>
    <row r="18" spans="1:13" ht="15">
      <c r="A18" s="2" t="s">
        <v>17</v>
      </c>
      <c r="B18" s="3">
        <v>2096</v>
      </c>
      <c r="C18" s="3">
        <v>141</v>
      </c>
      <c r="D18" s="3">
        <v>162</v>
      </c>
      <c r="E18" s="3">
        <v>203</v>
      </c>
      <c r="F18" s="3">
        <v>304</v>
      </c>
      <c r="G18" s="3">
        <v>4475</v>
      </c>
      <c r="H18" s="3">
        <f t="shared" si="0"/>
        <v>2096</v>
      </c>
      <c r="I18" s="3">
        <v>211</v>
      </c>
      <c r="J18" s="3">
        <v>243</v>
      </c>
      <c r="K18" s="3">
        <v>304</v>
      </c>
      <c r="L18" s="3">
        <v>304</v>
      </c>
      <c r="M18" s="4">
        <v>18183</v>
      </c>
    </row>
    <row r="20" spans="1:13" ht="15">
      <c r="A20" s="84" t="s">
        <v>31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4.25">
      <c r="A21" s="2" t="s">
        <v>11</v>
      </c>
      <c r="B21" s="59">
        <v>3409</v>
      </c>
      <c r="C21" s="59">
        <v>398</v>
      </c>
      <c r="D21" s="59">
        <v>458</v>
      </c>
      <c r="E21" s="59">
        <v>573</v>
      </c>
      <c r="F21" s="59">
        <v>859</v>
      </c>
      <c r="G21" s="59">
        <v>12654</v>
      </c>
      <c r="H21" s="59">
        <v>3409</v>
      </c>
      <c r="I21" s="59">
        <v>598</v>
      </c>
      <c r="J21" s="59">
        <v>687</v>
      </c>
      <c r="K21" s="59">
        <v>859</v>
      </c>
      <c r="L21" s="59">
        <v>859</v>
      </c>
      <c r="M21" s="60">
        <v>51417</v>
      </c>
    </row>
    <row r="22" spans="1:13" ht="14.25">
      <c r="A22" s="2" t="s">
        <v>12</v>
      </c>
      <c r="B22" s="59">
        <v>3398</v>
      </c>
      <c r="C22" s="59">
        <v>363</v>
      </c>
      <c r="D22" s="59">
        <v>417</v>
      </c>
      <c r="E22" s="59">
        <v>521</v>
      </c>
      <c r="F22" s="59">
        <v>782</v>
      </c>
      <c r="G22" s="59">
        <v>11520</v>
      </c>
      <c r="H22" s="59">
        <v>3398</v>
      </c>
      <c r="I22" s="59">
        <v>544</v>
      </c>
      <c r="J22" s="59">
        <v>626</v>
      </c>
      <c r="K22" s="59">
        <v>782</v>
      </c>
      <c r="L22" s="59">
        <v>782</v>
      </c>
      <c r="M22" s="60">
        <v>46810</v>
      </c>
    </row>
    <row r="23" spans="1:13" ht="14.25">
      <c r="A23" s="2" t="s">
        <v>13</v>
      </c>
      <c r="B23" s="59">
        <v>3384</v>
      </c>
      <c r="C23" s="59">
        <v>287</v>
      </c>
      <c r="D23" s="59">
        <v>330</v>
      </c>
      <c r="E23" s="59">
        <v>413</v>
      </c>
      <c r="F23" s="59">
        <v>619</v>
      </c>
      <c r="G23" s="59">
        <v>9122</v>
      </c>
      <c r="H23" s="59">
        <v>3384</v>
      </c>
      <c r="I23" s="59">
        <v>431</v>
      </c>
      <c r="J23" s="59">
        <v>495</v>
      </c>
      <c r="K23" s="59">
        <v>619</v>
      </c>
      <c r="L23" s="59">
        <v>619</v>
      </c>
      <c r="M23" s="60">
        <v>37067</v>
      </c>
    </row>
    <row r="24" spans="1:13" ht="14.25">
      <c r="A24" s="2" t="s">
        <v>14</v>
      </c>
      <c r="B24" s="59">
        <v>3360</v>
      </c>
      <c r="C24" s="59">
        <v>273</v>
      </c>
      <c r="D24" s="59">
        <v>314</v>
      </c>
      <c r="E24" s="59">
        <v>392</v>
      </c>
      <c r="F24" s="59">
        <v>588</v>
      </c>
      <c r="G24" s="59">
        <v>8665</v>
      </c>
      <c r="H24" s="59">
        <v>3360</v>
      </c>
      <c r="I24" s="59">
        <v>409</v>
      </c>
      <c r="J24" s="59">
        <v>471</v>
      </c>
      <c r="K24" s="59">
        <v>588</v>
      </c>
      <c r="L24" s="59">
        <v>588</v>
      </c>
      <c r="M24" s="60">
        <v>35209</v>
      </c>
    </row>
    <row r="25" spans="1:13" ht="14.25">
      <c r="A25" s="2" t="s">
        <v>15</v>
      </c>
      <c r="B25" s="59">
        <v>3312</v>
      </c>
      <c r="C25" s="59">
        <v>210</v>
      </c>
      <c r="D25" s="59">
        <v>241</v>
      </c>
      <c r="E25" s="59">
        <v>302</v>
      </c>
      <c r="F25" s="59">
        <v>453</v>
      </c>
      <c r="G25" s="59">
        <v>6666</v>
      </c>
      <c r="H25" s="59">
        <v>3312</v>
      </c>
      <c r="I25" s="59">
        <v>315</v>
      </c>
      <c r="J25" s="59">
        <v>362</v>
      </c>
      <c r="K25" s="59">
        <v>453</v>
      </c>
      <c r="L25" s="59">
        <v>453</v>
      </c>
      <c r="M25" s="60">
        <v>27087</v>
      </c>
    </row>
    <row r="26" spans="1:13" ht="14.25">
      <c r="A26" s="2" t="s">
        <v>16</v>
      </c>
      <c r="B26" s="59">
        <v>3233</v>
      </c>
      <c r="C26" s="59">
        <v>209</v>
      </c>
      <c r="D26" s="59">
        <v>241</v>
      </c>
      <c r="E26" s="59">
        <v>301</v>
      </c>
      <c r="F26" s="59">
        <v>452</v>
      </c>
      <c r="G26" s="59">
        <v>6654</v>
      </c>
      <c r="H26" s="59">
        <v>3233</v>
      </c>
      <c r="I26" s="59">
        <v>314</v>
      </c>
      <c r="J26" s="59">
        <v>361</v>
      </c>
      <c r="K26" s="59">
        <v>452</v>
      </c>
      <c r="L26" s="59">
        <v>452</v>
      </c>
      <c r="M26" s="60">
        <v>27036</v>
      </c>
    </row>
    <row r="27" spans="1:13" ht="15.75" thickBot="1">
      <c r="A27" s="17" t="s">
        <v>17</v>
      </c>
      <c r="B27" s="61">
        <v>2883</v>
      </c>
      <c r="C27" s="61">
        <v>136</v>
      </c>
      <c r="D27" s="61">
        <v>156</v>
      </c>
      <c r="E27" s="61">
        <v>195</v>
      </c>
      <c r="F27" s="61">
        <v>293</v>
      </c>
      <c r="G27" s="61">
        <v>4312</v>
      </c>
      <c r="H27" s="61">
        <v>2883</v>
      </c>
      <c r="I27" s="61">
        <v>204</v>
      </c>
      <c r="J27" s="61">
        <v>234</v>
      </c>
      <c r="K27" s="61">
        <v>293</v>
      </c>
      <c r="L27" s="61">
        <v>293</v>
      </c>
      <c r="M27" s="62">
        <v>17519</v>
      </c>
    </row>
    <row r="28" ht="18.75">
      <c r="A28" s="27"/>
    </row>
    <row r="29" spans="1:13" ht="30" customHeight="1">
      <c r="A29" s="89" t="s">
        <v>54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9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ht="18.75">
      <c r="A31" s="27"/>
    </row>
    <row r="32" spans="1:3" ht="21">
      <c r="A32" s="41" t="s">
        <v>19</v>
      </c>
      <c r="B32" s="42">
        <f>'Cálculo tarifa'!B13</f>
        <v>150</v>
      </c>
      <c r="C32" s="6"/>
    </row>
    <row r="33" spans="2:3" ht="14.25">
      <c r="B33" s="7"/>
      <c r="C33" s="7"/>
    </row>
    <row r="34" spans="1:2" ht="15.75">
      <c r="A34" s="14" t="s">
        <v>23</v>
      </c>
      <c r="B34" s="1"/>
    </row>
    <row r="35" spans="1:13" ht="15.75">
      <c r="A35" s="14"/>
      <c r="B35" s="85" t="s">
        <v>33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2:13" ht="18.75">
      <c r="B36" s="86" t="s">
        <v>22</v>
      </c>
      <c r="C36" s="86"/>
      <c r="D36" s="86"/>
      <c r="E36" s="86"/>
      <c r="F36" s="86"/>
      <c r="G36" s="86"/>
      <c r="H36" s="88" t="s">
        <v>25</v>
      </c>
      <c r="I36" s="88"/>
      <c r="J36" s="88"/>
      <c r="K36" s="88"/>
      <c r="L36" s="88"/>
      <c r="M36" s="88"/>
    </row>
    <row r="37" spans="1:14" ht="15.75">
      <c r="A37" s="11" t="s">
        <v>21</v>
      </c>
      <c r="B37" s="11" t="s">
        <v>18</v>
      </c>
      <c r="C37" s="12" t="s">
        <v>6</v>
      </c>
      <c r="D37" s="12" t="s">
        <v>7</v>
      </c>
      <c r="E37" s="12" t="s">
        <v>8</v>
      </c>
      <c r="F37" s="12" t="s">
        <v>9</v>
      </c>
      <c r="G37" s="11" t="s">
        <v>24</v>
      </c>
      <c r="H37" s="11" t="s">
        <v>18</v>
      </c>
      <c r="I37" s="12" t="s">
        <v>6</v>
      </c>
      <c r="J37" s="12" t="s">
        <v>7</v>
      </c>
      <c r="K37" s="12" t="s">
        <v>8</v>
      </c>
      <c r="L37" s="12" t="s">
        <v>9</v>
      </c>
      <c r="M37" s="11" t="s">
        <v>24</v>
      </c>
      <c r="N37" s="5"/>
    </row>
    <row r="38" spans="1:14" ht="15.75">
      <c r="A38" s="13" t="str">
        <f aca="true" t="shared" si="1" ref="A38:M38">IF($B$32&lt;51,A12,IF($B$32&lt;101,A13,IF($B$32&lt;151,A14,IF($B$32&lt;301,A15,IF($B$32&lt;501,A16,IF($B$32&lt;1001,A17,A18))))))</f>
        <v>101 a 150</v>
      </c>
      <c r="B38" s="13">
        <f t="shared" si="1"/>
        <v>2650</v>
      </c>
      <c r="C38" s="13">
        <f t="shared" si="1"/>
        <v>266</v>
      </c>
      <c r="D38" s="13">
        <f t="shared" si="1"/>
        <v>306</v>
      </c>
      <c r="E38" s="13">
        <f t="shared" si="1"/>
        <v>382</v>
      </c>
      <c r="F38" s="13">
        <f t="shared" si="1"/>
        <v>573</v>
      </c>
      <c r="G38" s="13">
        <f t="shared" si="1"/>
        <v>8440</v>
      </c>
      <c r="H38" s="13">
        <f t="shared" si="1"/>
        <v>2650</v>
      </c>
      <c r="I38" s="13">
        <f t="shared" si="1"/>
        <v>399</v>
      </c>
      <c r="J38" s="13">
        <f t="shared" si="1"/>
        <v>458</v>
      </c>
      <c r="K38" s="13">
        <f t="shared" si="1"/>
        <v>573</v>
      </c>
      <c r="L38" s="13">
        <f t="shared" si="1"/>
        <v>573</v>
      </c>
      <c r="M38" s="13">
        <f t="shared" si="1"/>
        <v>34294</v>
      </c>
      <c r="N38" s="5"/>
    </row>
    <row r="39" spans="1:14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5"/>
    </row>
    <row r="40" spans="1:14" ht="15.75">
      <c r="A40" s="14"/>
      <c r="B40" s="85" t="s">
        <v>32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5"/>
    </row>
    <row r="41" spans="2:14" ht="18.75">
      <c r="B41" s="86" t="s">
        <v>22</v>
      </c>
      <c r="C41" s="86"/>
      <c r="D41" s="86"/>
      <c r="E41" s="86"/>
      <c r="F41" s="86"/>
      <c r="G41" s="86"/>
      <c r="H41" s="88" t="s">
        <v>25</v>
      </c>
      <c r="I41" s="88"/>
      <c r="J41" s="88"/>
      <c r="K41" s="88"/>
      <c r="L41" s="88"/>
      <c r="M41" s="88"/>
      <c r="N41" s="5"/>
    </row>
    <row r="42" spans="1:14" ht="15.75">
      <c r="A42" s="11" t="s">
        <v>21</v>
      </c>
      <c r="B42" s="11" t="s">
        <v>18</v>
      </c>
      <c r="C42" s="12" t="s">
        <v>6</v>
      </c>
      <c r="D42" s="12" t="s">
        <v>7</v>
      </c>
      <c r="E42" s="12" t="s">
        <v>8</v>
      </c>
      <c r="F42" s="12" t="s">
        <v>9</v>
      </c>
      <c r="G42" s="11" t="s">
        <v>24</v>
      </c>
      <c r="H42" s="11" t="s">
        <v>18</v>
      </c>
      <c r="I42" s="12" t="s">
        <v>6</v>
      </c>
      <c r="J42" s="12" t="s">
        <v>7</v>
      </c>
      <c r="K42" s="12" t="s">
        <v>8</v>
      </c>
      <c r="L42" s="12" t="s">
        <v>9</v>
      </c>
      <c r="M42" s="11" t="s">
        <v>24</v>
      </c>
      <c r="N42" s="5"/>
    </row>
    <row r="43" spans="1:14" ht="15.75">
      <c r="A43" s="13" t="str">
        <f aca="true" t="shared" si="2" ref="A43:M43">IF($B$32&lt;51,A21,IF($B$32&lt;101,A22,IF($B$32&lt;151,A23,IF($B$32&lt;301,A24,IF($B$32&lt;501,A25,IF($B$32&lt;1001,A26,A27))))))</f>
        <v>101 a 150</v>
      </c>
      <c r="B43" s="13">
        <f t="shared" si="2"/>
        <v>3384</v>
      </c>
      <c r="C43" s="13">
        <f t="shared" si="2"/>
        <v>287</v>
      </c>
      <c r="D43" s="13">
        <f t="shared" si="2"/>
        <v>330</v>
      </c>
      <c r="E43" s="13">
        <f t="shared" si="2"/>
        <v>413</v>
      </c>
      <c r="F43" s="13">
        <f t="shared" si="2"/>
        <v>619</v>
      </c>
      <c r="G43" s="13">
        <f t="shared" si="2"/>
        <v>9122</v>
      </c>
      <c r="H43" s="13">
        <f t="shared" si="2"/>
        <v>3384</v>
      </c>
      <c r="I43" s="13">
        <f t="shared" si="2"/>
        <v>431</v>
      </c>
      <c r="J43" s="13">
        <f t="shared" si="2"/>
        <v>495</v>
      </c>
      <c r="K43" s="13">
        <f t="shared" si="2"/>
        <v>619</v>
      </c>
      <c r="L43" s="13">
        <f t="shared" si="2"/>
        <v>619</v>
      </c>
      <c r="M43" s="13">
        <f t="shared" si="2"/>
        <v>37067</v>
      </c>
      <c r="N43" s="5"/>
    </row>
    <row r="44" spans="2:14" ht="15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5"/>
    </row>
    <row r="45" spans="1:14" ht="15.75">
      <c r="A45" s="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5"/>
    </row>
    <row r="46" spans="1:14" ht="21">
      <c r="A46" s="30" t="s">
        <v>26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5"/>
    </row>
    <row r="47" spans="1:14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"/>
    </row>
    <row r="48" spans="1:14" ht="18.75">
      <c r="A48" s="31" t="s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5"/>
    </row>
    <row r="49" spans="1:14" ht="14.25" customHeight="1">
      <c r="A49" s="89" t="s">
        <v>75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5"/>
    </row>
    <row r="50" spans="1:14" s="6" customFormat="1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"/>
    </row>
    <row r="51" spans="1:14" ht="34.5" customHeight="1">
      <c r="A51" s="37" t="s">
        <v>21</v>
      </c>
      <c r="B51" s="87" t="s">
        <v>67</v>
      </c>
      <c r="C51" s="87"/>
      <c r="D51" s="87"/>
      <c r="E51" s="87"/>
      <c r="F51" s="87"/>
      <c r="G51" s="87"/>
      <c r="H51" s="38" t="s">
        <v>76</v>
      </c>
      <c r="I51" s="19"/>
      <c r="J51" s="19"/>
      <c r="K51" s="19"/>
      <c r="L51" s="19"/>
      <c r="M51" s="19"/>
      <c r="N51" s="5"/>
    </row>
    <row r="52" spans="1:14" ht="14.25" customHeight="1">
      <c r="A52" s="33" t="s">
        <v>56</v>
      </c>
      <c r="B52" s="82" t="s">
        <v>57</v>
      </c>
      <c r="C52" s="82"/>
      <c r="D52" s="82"/>
      <c r="E52" s="82"/>
      <c r="F52" s="82"/>
      <c r="G52" s="82"/>
      <c r="H52" s="35" t="s">
        <v>68</v>
      </c>
      <c r="I52" s="19"/>
      <c r="J52" s="19"/>
      <c r="K52" s="19"/>
      <c r="L52" s="19"/>
      <c r="M52" s="19"/>
      <c r="N52" s="5"/>
    </row>
    <row r="53" spans="1:14" ht="14.25" customHeight="1">
      <c r="A53" s="33" t="s">
        <v>58</v>
      </c>
      <c r="B53" s="82" t="s">
        <v>62</v>
      </c>
      <c r="C53" s="82"/>
      <c r="D53" s="82"/>
      <c r="E53" s="82"/>
      <c r="F53" s="82"/>
      <c r="G53" s="82"/>
      <c r="H53" s="35">
        <v>10</v>
      </c>
      <c r="I53" s="19"/>
      <c r="J53" s="19"/>
      <c r="K53" s="19"/>
      <c r="L53" s="19"/>
      <c r="M53" s="19"/>
      <c r="N53" s="5"/>
    </row>
    <row r="54" spans="1:14" ht="14.25" customHeight="1">
      <c r="A54" s="33" t="s">
        <v>59</v>
      </c>
      <c r="B54" s="82" t="s">
        <v>63</v>
      </c>
      <c r="C54" s="82"/>
      <c r="D54" s="82"/>
      <c r="E54" s="82"/>
      <c r="F54" s="82"/>
      <c r="G54" s="82"/>
      <c r="H54" s="35">
        <v>20</v>
      </c>
      <c r="I54" s="19"/>
      <c r="J54" s="19"/>
      <c r="K54" s="19"/>
      <c r="L54" s="19"/>
      <c r="M54" s="19"/>
      <c r="N54" s="5"/>
    </row>
    <row r="55" spans="1:14" ht="14.25" customHeight="1">
      <c r="A55" s="33" t="s">
        <v>60</v>
      </c>
      <c r="B55" s="82" t="s">
        <v>64</v>
      </c>
      <c r="C55" s="82"/>
      <c r="D55" s="82"/>
      <c r="E55" s="82"/>
      <c r="F55" s="82"/>
      <c r="G55" s="82"/>
      <c r="H55" s="35">
        <v>30</v>
      </c>
      <c r="I55" s="19"/>
      <c r="J55" s="19"/>
      <c r="K55" s="19"/>
      <c r="L55" s="19"/>
      <c r="M55" s="19"/>
      <c r="N55" s="5"/>
    </row>
    <row r="56" spans="1:14" ht="14.25" customHeight="1">
      <c r="A56" s="33" t="s">
        <v>61</v>
      </c>
      <c r="B56" s="82" t="s">
        <v>65</v>
      </c>
      <c r="C56" s="82"/>
      <c r="D56" s="82"/>
      <c r="E56" s="82"/>
      <c r="F56" s="82"/>
      <c r="G56" s="82"/>
      <c r="H56" s="35" t="s">
        <v>69</v>
      </c>
      <c r="I56" s="19"/>
      <c r="J56" s="19"/>
      <c r="K56" s="19"/>
      <c r="L56" s="19"/>
      <c r="M56" s="19"/>
      <c r="N56" s="5"/>
    </row>
    <row r="57" spans="1:14" ht="14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5"/>
    </row>
    <row r="58" spans="1:14" ht="18.75" customHeight="1">
      <c r="A58" s="80" t="s">
        <v>66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5"/>
    </row>
    <row r="59" spans="1:14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5"/>
    </row>
    <row r="60" spans="1:14" ht="18" customHeight="1">
      <c r="A60" s="39" t="s">
        <v>27</v>
      </c>
      <c r="B60" s="40">
        <f>'Cálculo tarifa'!B18</f>
        <v>30</v>
      </c>
      <c r="C60" s="40" t="s">
        <v>40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5"/>
    </row>
    <row r="61" spans="1:14" ht="18" customHeight="1">
      <c r="A61" s="10"/>
      <c r="B61" s="18"/>
      <c r="C61" s="78" t="s">
        <v>55</v>
      </c>
      <c r="D61" s="78"/>
      <c r="E61" s="78"/>
      <c r="F61" s="78"/>
      <c r="G61" s="18"/>
      <c r="H61" s="19"/>
      <c r="I61" s="19"/>
      <c r="J61" s="19"/>
      <c r="K61" s="19"/>
      <c r="L61" s="19"/>
      <c r="M61" s="19"/>
      <c r="N61" s="5"/>
    </row>
    <row r="62" spans="1:14" ht="15.75">
      <c r="A62" s="15"/>
      <c r="B62" s="11" t="s">
        <v>18</v>
      </c>
      <c r="C62" s="12" t="s">
        <v>6</v>
      </c>
      <c r="D62" s="12" t="s">
        <v>7</v>
      </c>
      <c r="E62" s="12" t="s">
        <v>8</v>
      </c>
      <c r="F62" s="12" t="s">
        <v>9</v>
      </c>
      <c r="G62" s="79" t="s">
        <v>36</v>
      </c>
      <c r="H62" s="8"/>
      <c r="I62" s="20"/>
      <c r="J62" s="20"/>
      <c r="K62" s="20"/>
      <c r="L62" s="20"/>
      <c r="M62" s="9"/>
      <c r="N62" s="5"/>
    </row>
    <row r="63" spans="1:14" ht="15.75">
      <c r="A63" s="14" t="s">
        <v>30</v>
      </c>
      <c r="B63" s="1" t="s">
        <v>28</v>
      </c>
      <c r="C63" s="9">
        <f>IF($B60&gt;10,10,$B60)</f>
        <v>10</v>
      </c>
      <c r="D63" s="9">
        <f>IF($B60&gt;30,20,IF($B60&gt;10,$B60-10,0))</f>
        <v>20</v>
      </c>
      <c r="E63" s="9">
        <f>IF($B60&gt;60,30,IF($B60&gt;30,$B60-30,0))</f>
        <v>0</v>
      </c>
      <c r="F63" s="9">
        <f>IF($B60&gt;60,B60-60,0)</f>
        <v>0</v>
      </c>
      <c r="G63" s="79"/>
      <c r="H63" s="21"/>
      <c r="I63" s="9"/>
      <c r="J63" s="9"/>
      <c r="K63" s="9"/>
      <c r="L63" s="9"/>
      <c r="M63" s="9"/>
      <c r="N63" s="5"/>
    </row>
    <row r="64" spans="1:14" ht="15.75">
      <c r="A64" t="s">
        <v>34</v>
      </c>
      <c r="B64" s="34">
        <f>B38</f>
        <v>2650</v>
      </c>
      <c r="C64" s="34">
        <f>C63*C38</f>
        <v>2660</v>
      </c>
      <c r="D64" s="34">
        <f>D63*D38</f>
        <v>6120</v>
      </c>
      <c r="E64" s="34">
        <f>E63*E38</f>
        <v>0</v>
      </c>
      <c r="F64" s="34">
        <f>F63*F38</f>
        <v>0</v>
      </c>
      <c r="G64" s="32">
        <f>SUM(B64:F64)</f>
        <v>11430</v>
      </c>
      <c r="H64" s="9"/>
      <c r="I64" s="9"/>
      <c r="J64" s="9"/>
      <c r="K64" s="9"/>
      <c r="L64" s="9"/>
      <c r="M64" s="16"/>
      <c r="N64" s="5"/>
    </row>
    <row r="65" spans="1:14" ht="15.75">
      <c r="A65" t="s">
        <v>35</v>
      </c>
      <c r="B65" s="34">
        <f>H38</f>
        <v>2650</v>
      </c>
      <c r="C65" s="34">
        <f>C63*I38</f>
        <v>3990</v>
      </c>
      <c r="D65" s="34">
        <f>D63*J38</f>
        <v>9160</v>
      </c>
      <c r="E65" s="34">
        <f>E63*K38</f>
        <v>0</v>
      </c>
      <c r="F65" s="34">
        <f>F63*L38</f>
        <v>0</v>
      </c>
      <c r="G65" s="32">
        <f>SUM(B65:F65)</f>
        <v>15800</v>
      </c>
      <c r="H65" s="9"/>
      <c r="I65" s="9"/>
      <c r="J65" s="9"/>
      <c r="K65" s="9"/>
      <c r="L65" s="9"/>
      <c r="M65" s="9"/>
      <c r="N65" s="5"/>
    </row>
    <row r="66" spans="1:14" ht="15.75">
      <c r="A66" t="s">
        <v>73</v>
      </c>
      <c r="B66" s="34">
        <f>B43</f>
        <v>3384</v>
      </c>
      <c r="C66" s="34">
        <f>C63*C43</f>
        <v>2870</v>
      </c>
      <c r="D66" s="34">
        <f>D63*D43</f>
        <v>6600</v>
      </c>
      <c r="E66" s="34">
        <f>E63*E43</f>
        <v>0</v>
      </c>
      <c r="F66" s="34">
        <f>F63*F43</f>
        <v>0</v>
      </c>
      <c r="G66" s="32">
        <f>SUM(B66:F66)</f>
        <v>12854</v>
      </c>
      <c r="H66" s="9"/>
      <c r="I66" s="9"/>
      <c r="J66" s="9"/>
      <c r="K66" s="9"/>
      <c r="L66" s="9"/>
      <c r="M66" s="9"/>
      <c r="N66" s="5"/>
    </row>
    <row r="67" spans="1:14" ht="15.75">
      <c r="A67" t="s">
        <v>74</v>
      </c>
      <c r="B67" s="34">
        <f>H43</f>
        <v>3384</v>
      </c>
      <c r="C67" s="34">
        <f>I43*C63</f>
        <v>4310</v>
      </c>
      <c r="D67" s="34">
        <f>J43*D63</f>
        <v>9900</v>
      </c>
      <c r="E67" s="34">
        <f>K43*E63</f>
        <v>0</v>
      </c>
      <c r="F67" s="34">
        <f>L43*F63</f>
        <v>0</v>
      </c>
      <c r="G67" s="32">
        <f>SUM(B67:F67)</f>
        <v>17594</v>
      </c>
      <c r="H67" s="9"/>
      <c r="I67" s="9"/>
      <c r="J67" s="9"/>
      <c r="K67" s="9"/>
      <c r="L67" s="9"/>
      <c r="M67" s="9"/>
      <c r="N67" s="5"/>
    </row>
    <row r="68" ht="14.25">
      <c r="B68" s="1"/>
    </row>
    <row r="69" spans="1:2" ht="14.25">
      <c r="A69" s="10"/>
      <c r="B69" s="28"/>
    </row>
    <row r="70" spans="1:2" ht="18.75">
      <c r="A70" s="31" t="s">
        <v>29</v>
      </c>
      <c r="B70" s="1"/>
    </row>
    <row r="71" spans="1:13" ht="15" customHeight="1">
      <c r="A71" s="81" t="s">
        <v>85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2" ht="15.75">
      <c r="A72" t="s">
        <v>29</v>
      </c>
      <c r="B72" s="34">
        <f>B60*24</f>
        <v>720</v>
      </c>
    </row>
    <row r="75" spans="1:2" ht="18.75">
      <c r="A75" s="31" t="s">
        <v>47</v>
      </c>
      <c r="B75" s="34"/>
    </row>
    <row r="76" spans="1:2" ht="15.75">
      <c r="A76" t="s">
        <v>70</v>
      </c>
      <c r="B76" s="34">
        <v>4525</v>
      </c>
    </row>
    <row r="77" spans="1:2" ht="15.75">
      <c r="A77" t="s">
        <v>71</v>
      </c>
      <c r="B77" s="34">
        <v>4525</v>
      </c>
    </row>
    <row r="78" spans="1:2" ht="15.75">
      <c r="A78" t="s">
        <v>47</v>
      </c>
      <c r="B78" s="34">
        <v>9045</v>
      </c>
    </row>
    <row r="81" spans="1:2" ht="14.25">
      <c r="A81" s="43" t="s">
        <v>72</v>
      </c>
      <c r="B81" s="44"/>
    </row>
    <row r="82" spans="1:2" ht="14.25">
      <c r="A82" s="44"/>
      <c r="B82" s="44" t="s">
        <v>45</v>
      </c>
    </row>
    <row r="83" spans="1:2" ht="14.25">
      <c r="A83" s="44"/>
      <c r="B83" s="44" t="s">
        <v>46</v>
      </c>
    </row>
  </sheetData>
  <sheetProtection/>
  <mergeCells count="30">
    <mergeCell ref="A3:M4"/>
    <mergeCell ref="A49:M49"/>
    <mergeCell ref="B36:G36"/>
    <mergeCell ref="H36:M36"/>
    <mergeCell ref="B35:M35"/>
    <mergeCell ref="A8:A10"/>
    <mergeCell ref="B8:G8"/>
    <mergeCell ref="H8:M8"/>
    <mergeCell ref="B9:B10"/>
    <mergeCell ref="C9:F9"/>
    <mergeCell ref="G9:G10"/>
    <mergeCell ref="H9:H10"/>
    <mergeCell ref="I9:L9"/>
    <mergeCell ref="M9:M10"/>
    <mergeCell ref="A20:M20"/>
    <mergeCell ref="B40:M40"/>
    <mergeCell ref="B41:G41"/>
    <mergeCell ref="B51:G51"/>
    <mergeCell ref="H41:M41"/>
    <mergeCell ref="A11:M11"/>
    <mergeCell ref="A29:M30"/>
    <mergeCell ref="C61:F61"/>
    <mergeCell ref="G62:G63"/>
    <mergeCell ref="A58:M58"/>
    <mergeCell ref="A71:M71"/>
    <mergeCell ref="B52:G52"/>
    <mergeCell ref="B53:G53"/>
    <mergeCell ref="B54:G54"/>
    <mergeCell ref="B55:G55"/>
    <mergeCell ref="B56:G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 - Calculadora facturacion ASADAS 2019 editable</dc:title>
  <dc:subject/>
  <dc:creator>Natalia Meza</dc:creator>
  <cp:keywords/>
  <dc:description/>
  <cp:lastModifiedBy>Lina Quesada Barboza</cp:lastModifiedBy>
  <dcterms:created xsi:type="dcterms:W3CDTF">2018-01-19T00:30:28Z</dcterms:created>
  <dcterms:modified xsi:type="dcterms:W3CDTF">2019-12-16T20:34:49Z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0x0101002C8F1D0AEB3AAD42AA99F18D1028081A</vt:lpwstr>
  </property>
  <property fmtid="{D5CDD505-2E9C-101B-9397-08002B2CF9AE}" pid="3" name="Categoria">
    <vt:lpwstr>Herramientas ASADAS</vt:lpwstr>
  </property>
</Properties>
</file>